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Gauderisj\OneDrive - Rebelgroup\Documents\2 Projecten\Uganda - PPP guidelines 7737\5 Rapportage\51 Rapporten\Draft 190408\"/>
    </mc:Choice>
  </mc:AlternateContent>
  <xr:revisionPtr revIDLastSave="0" documentId="13_ncr:1_{E0E9149B-49AB-45ED-9910-53D9BDA7244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Mo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C8" i="1" l="1"/>
  <c r="C7" i="1"/>
  <c r="I13" i="1" l="1"/>
  <c r="G20" i="1"/>
  <c r="F20" i="1"/>
  <c r="U16" i="1"/>
  <c r="V16" i="1"/>
  <c r="W16" i="1"/>
  <c r="X16" i="1"/>
  <c r="Y16" i="1"/>
  <c r="U20" i="1"/>
  <c r="V20" i="1"/>
  <c r="W20" i="1"/>
  <c r="X20" i="1"/>
  <c r="Y20" i="1"/>
  <c r="Z20" i="1"/>
  <c r="AA20" i="1"/>
  <c r="AB20" i="1"/>
  <c r="U21" i="1"/>
  <c r="V21" i="1"/>
  <c r="W21" i="1"/>
  <c r="X21" i="1"/>
  <c r="Y21" i="1"/>
  <c r="Z21" i="1"/>
  <c r="AA21" i="1"/>
  <c r="AB21" i="1"/>
  <c r="C29" i="1"/>
  <c r="C33" i="1" s="1"/>
  <c r="C12" i="1"/>
  <c r="I14" i="1"/>
  <c r="I21" i="1" s="1"/>
  <c r="B15" i="1"/>
  <c r="D21" i="1"/>
  <c r="E21" i="1"/>
  <c r="G21" i="1"/>
  <c r="H21" i="1"/>
  <c r="B21" i="1"/>
  <c r="D20" i="1"/>
  <c r="E20" i="1"/>
  <c r="B20" i="1"/>
  <c r="F14" i="1"/>
  <c r="F21" i="1" s="1"/>
  <c r="W22" i="1" l="1"/>
  <c r="W23" i="1" s="1"/>
  <c r="W24" i="1" s="1"/>
  <c r="O22" i="1"/>
  <c r="G22" i="1"/>
  <c r="G23" i="1" s="1"/>
  <c r="G24" i="1" s="1"/>
  <c r="V22" i="1"/>
  <c r="V23" i="1" s="1"/>
  <c r="V24" i="1" s="1"/>
  <c r="N22" i="1"/>
  <c r="F22" i="1"/>
  <c r="F23" i="1" s="1"/>
  <c r="F24" i="1" s="1"/>
  <c r="U22" i="1"/>
  <c r="U23" i="1" s="1"/>
  <c r="U24" i="1" s="1"/>
  <c r="M22" i="1"/>
  <c r="E22" i="1"/>
  <c r="E23" i="1" s="1"/>
  <c r="E24" i="1" s="1"/>
  <c r="E15" i="1" s="1"/>
  <c r="E16" i="1" s="1"/>
  <c r="J22" i="1"/>
  <c r="Y22" i="1"/>
  <c r="Q22" i="1"/>
  <c r="I22" i="1"/>
  <c r="X22" i="1"/>
  <c r="X23" i="1" s="1"/>
  <c r="X24" i="1" s="1"/>
  <c r="P22" i="1"/>
  <c r="H22" i="1"/>
  <c r="AB22" i="1"/>
  <c r="AB23" i="1" s="1"/>
  <c r="AB24" i="1" s="1"/>
  <c r="T22" i="1"/>
  <c r="L22" i="1"/>
  <c r="D22" i="1"/>
  <c r="D23" i="1" s="1"/>
  <c r="Z22" i="1"/>
  <c r="Z23" i="1" s="1"/>
  <c r="Z24" i="1" s="1"/>
  <c r="R22" i="1"/>
  <c r="AA22" i="1"/>
  <c r="AA23" i="1" s="1"/>
  <c r="AA24" i="1" s="1"/>
  <c r="S22" i="1"/>
  <c r="K22" i="1"/>
  <c r="H20" i="1"/>
  <c r="Y23" i="1"/>
  <c r="Y24" i="1" s="1"/>
  <c r="J14" i="1"/>
  <c r="I20" i="1"/>
  <c r="I23" i="1" s="1"/>
  <c r="J13" i="1"/>
  <c r="D24" i="1" l="1"/>
  <c r="D15" i="1" s="1"/>
  <c r="D16" i="1" s="1"/>
  <c r="H23" i="1"/>
  <c r="H24" i="1" s="1"/>
  <c r="H15" i="1" s="1"/>
  <c r="H16" i="1" s="1"/>
  <c r="I24" i="1"/>
  <c r="I15" i="1" s="1"/>
  <c r="I16" i="1" s="1"/>
  <c r="G15" i="1"/>
  <c r="G16" i="1" s="1"/>
  <c r="K14" i="1"/>
  <c r="J21" i="1"/>
  <c r="K13" i="1"/>
  <c r="J20" i="1"/>
  <c r="J23" i="1" l="1"/>
  <c r="J24" i="1" s="1"/>
  <c r="F15" i="1"/>
  <c r="L13" i="1"/>
  <c r="K20" i="1"/>
  <c r="L14" i="1"/>
  <c r="K21" i="1"/>
  <c r="F16" i="1" l="1"/>
  <c r="M14" i="1"/>
  <c r="L21" i="1"/>
  <c r="M13" i="1"/>
  <c r="L20" i="1"/>
  <c r="K23" i="1"/>
  <c r="K24" i="1" s="1"/>
  <c r="J15" i="1" l="1"/>
  <c r="J16" i="1" s="1"/>
  <c r="L23" i="1"/>
  <c r="N13" i="1"/>
  <c r="M20" i="1"/>
  <c r="N14" i="1"/>
  <c r="M21" i="1"/>
  <c r="L24" i="1" l="1"/>
  <c r="K15" i="1"/>
  <c r="M23" i="1"/>
  <c r="O13" i="1"/>
  <c r="N20" i="1"/>
  <c r="O14" i="1"/>
  <c r="N21" i="1"/>
  <c r="M24" i="1" l="1"/>
  <c r="L15" i="1"/>
  <c r="K16" i="1"/>
  <c r="P14" i="1"/>
  <c r="O21" i="1"/>
  <c r="N23" i="1"/>
  <c r="P13" i="1"/>
  <c r="O20" i="1"/>
  <c r="N24" i="1" l="1"/>
  <c r="L16" i="1"/>
  <c r="O23" i="1"/>
  <c r="M15" i="1"/>
  <c r="Q13" i="1"/>
  <c r="P20" i="1"/>
  <c r="Q14" i="1"/>
  <c r="P21" i="1"/>
  <c r="O24" i="1" l="1"/>
  <c r="C22" i="1"/>
  <c r="N15" i="1"/>
  <c r="M16" i="1"/>
  <c r="P23" i="1"/>
  <c r="R13" i="1"/>
  <c r="Q20" i="1"/>
  <c r="R14" i="1"/>
  <c r="Q21" i="1"/>
  <c r="P24" i="1" l="1"/>
  <c r="N16" i="1"/>
  <c r="S13" i="1"/>
  <c r="S14" i="1"/>
  <c r="O15" i="1"/>
  <c r="R20" i="1"/>
  <c r="R21" i="1"/>
  <c r="Q23" i="1"/>
  <c r="Q24" i="1" l="1"/>
  <c r="P15" i="1"/>
  <c r="T13" i="1"/>
  <c r="S20" i="1"/>
  <c r="T14" i="1"/>
  <c r="S21" i="1"/>
  <c r="O16" i="1"/>
  <c r="R23" i="1"/>
  <c r="R24" i="1" l="1"/>
  <c r="T21" i="1"/>
  <c r="S23" i="1"/>
  <c r="S24" i="1" s="1"/>
  <c r="Q15" i="1"/>
  <c r="P16" i="1"/>
  <c r="C13" i="1"/>
  <c r="T20" i="1"/>
  <c r="C14" i="1"/>
  <c r="T23" i="1" l="1"/>
  <c r="T24" i="1" s="1"/>
  <c r="Q16" i="1"/>
  <c r="R15" i="1"/>
  <c r="S15" i="1" l="1"/>
  <c r="C23" i="1"/>
  <c r="R16" i="1"/>
  <c r="T15" i="1"/>
  <c r="S16" i="1" l="1"/>
  <c r="C24" i="1"/>
  <c r="C15" i="1"/>
  <c r="T16" i="1"/>
  <c r="C34" i="1" l="1"/>
  <c r="C16" i="1"/>
  <c r="C20" i="1" l="1"/>
  <c r="C21" i="1"/>
  <c r="C35" i="1" l="1"/>
</calcChain>
</file>

<file path=xl/sharedStrings.xml><?xml version="1.0" encoding="utf-8"?>
<sst xmlns="http://schemas.openxmlformats.org/spreadsheetml/2006/main" count="35" uniqueCount="28">
  <si>
    <t>Revenues</t>
  </si>
  <si>
    <t>Depreciation</t>
  </si>
  <si>
    <t>Profit Before Tax</t>
  </si>
  <si>
    <t>Capital Expenditures</t>
  </si>
  <si>
    <t>Operating Expenditures</t>
  </si>
  <si>
    <t>Project Cash Flow</t>
  </si>
  <si>
    <t>Total</t>
  </si>
  <si>
    <t>Project FNPV</t>
  </si>
  <si>
    <t>Project FIRR</t>
  </si>
  <si>
    <t>Debt Share</t>
  </si>
  <si>
    <t>Equity Share</t>
  </si>
  <si>
    <t>p.a.</t>
  </si>
  <si>
    <t>Cost of Equity</t>
  </si>
  <si>
    <t>Cost of Debt</t>
  </si>
  <si>
    <t>Corporate Tax Rate</t>
  </si>
  <si>
    <t>WACC</t>
  </si>
  <si>
    <t>Years</t>
  </si>
  <si>
    <t>Project Financial Return</t>
  </si>
  <si>
    <t>Legend</t>
  </si>
  <si>
    <t>User inputs</t>
  </si>
  <si>
    <t>Timeline</t>
  </si>
  <si>
    <t>Construction period</t>
  </si>
  <si>
    <t>Operation period</t>
  </si>
  <si>
    <t>Preliminary financial analysis</t>
  </si>
  <si>
    <t>Project Cash Flow (UGX)</t>
  </si>
  <si>
    <t>Calculation of Corporate Tax (UGX)</t>
  </si>
  <si>
    <t>UGX</t>
  </si>
  <si>
    <t>Corporate Tax (30%)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</si>
</sst>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  <numFmt numFmtId="167" formatCode="0.0%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Font="1"/>
    <xf numFmtId="165" fontId="0" fillId="0" borderId="0" xfId="1" applyNumberFormat="1" applyFont="1"/>
    <xf numFmtId="166" fontId="0" fillId="0" borderId="0" xfId="0" applyNumberFormat="1"/>
    <xf numFmtId="164" fontId="0" fillId="0" borderId="1" xfId="1" applyFont="1" applyBorder="1"/>
    <xf numFmtId="164" fontId="0" fillId="0" borderId="2" xfId="1" applyFont="1" applyBorder="1"/>
    <xf numFmtId="166" fontId="0" fillId="0" borderId="0" xfId="1" applyNumberFormat="1" applyFont="1" applyBorder="1"/>
    <xf numFmtId="164" fontId="0" fillId="0" borderId="0" xfId="1" applyFont="1" applyBorder="1"/>
    <xf numFmtId="164" fontId="0" fillId="0" borderId="4" xfId="1" applyFont="1" applyBorder="1"/>
    <xf numFmtId="164" fontId="0" fillId="0" borderId="5" xfId="1" applyFont="1" applyBorder="1"/>
    <xf numFmtId="165" fontId="0" fillId="0" borderId="5" xfId="0" applyNumberFormat="1" applyBorder="1"/>
    <xf numFmtId="165" fontId="0" fillId="0" borderId="4" xfId="1" applyNumberFormat="1" applyFont="1" applyBorder="1"/>
    <xf numFmtId="165" fontId="0" fillId="0" borderId="0" xfId="1" applyNumberFormat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5" xfId="1" applyNumberFormat="1" applyFont="1" applyBorder="1"/>
    <xf numFmtId="164" fontId="0" fillId="0" borderId="0" xfId="1" applyFont="1" applyFill="1" applyBorder="1"/>
    <xf numFmtId="0" fontId="0" fillId="0" borderId="0" xfId="0" quotePrefix="1"/>
    <xf numFmtId="164" fontId="0" fillId="0" borderId="3" xfId="1" applyFont="1" applyBorder="1"/>
    <xf numFmtId="0" fontId="0" fillId="0" borderId="3" xfId="0" applyBorder="1" applyAlignment="1">
      <alignment horizontal="right"/>
    </xf>
    <xf numFmtId="0" fontId="0" fillId="0" borderId="3" xfId="0" applyBorder="1"/>
    <xf numFmtId="164" fontId="0" fillId="0" borderId="4" xfId="1" applyFont="1" applyFill="1" applyBorder="1"/>
    <xf numFmtId="0" fontId="0" fillId="0" borderId="4" xfId="0" applyBorder="1"/>
    <xf numFmtId="0" fontId="0" fillId="0" borderId="0" xfId="0" applyBorder="1"/>
    <xf numFmtId="164" fontId="0" fillId="0" borderId="6" xfId="1" applyFont="1" applyBorder="1"/>
    <xf numFmtId="165" fontId="0" fillId="0" borderId="6" xfId="1" applyNumberFormat="1" applyFont="1" applyBorder="1"/>
    <xf numFmtId="164" fontId="0" fillId="0" borderId="2" xfId="1" applyFont="1" applyFill="1" applyBorder="1"/>
    <xf numFmtId="167" fontId="0" fillId="0" borderId="2" xfId="0" applyNumberFormat="1" applyBorder="1"/>
    <xf numFmtId="167" fontId="0" fillId="0" borderId="2" xfId="1" applyNumberFormat="1" applyFont="1" applyBorder="1"/>
    <xf numFmtId="0" fontId="2" fillId="0" borderId="0" xfId="0" applyFont="1"/>
    <xf numFmtId="164" fontId="2" fillId="0" borderId="0" xfId="1" applyFont="1"/>
    <xf numFmtId="0" fontId="3" fillId="0" borderId="0" xfId="0" applyFont="1"/>
    <xf numFmtId="168" fontId="0" fillId="0" borderId="0" xfId="0" applyNumberFormat="1"/>
    <xf numFmtId="0" fontId="4" fillId="0" borderId="0" xfId="0" applyFont="1"/>
    <xf numFmtId="165" fontId="0" fillId="2" borderId="0" xfId="1" applyNumberFormat="1" applyFont="1" applyFill="1"/>
    <xf numFmtId="0" fontId="0" fillId="2" borderId="0" xfId="0" applyFill="1"/>
    <xf numFmtId="167" fontId="0" fillId="2" borderId="4" xfId="0" applyNumberFormat="1" applyFill="1" applyBorder="1"/>
    <xf numFmtId="167" fontId="0" fillId="2" borderId="0" xfId="0" applyNumberFormat="1" applyFill="1" applyBorder="1"/>
    <xf numFmtId="0" fontId="0" fillId="0" borderId="5" xfId="0" applyBorder="1"/>
    <xf numFmtId="0" fontId="0" fillId="2" borderId="5" xfId="0" applyFill="1" applyBorder="1"/>
    <xf numFmtId="166" fontId="0" fillId="0" borderId="4" xfId="1" applyNumberFormat="1" applyFont="1" applyBorder="1"/>
    <xf numFmtId="166" fontId="0" fillId="0" borderId="5" xfId="1" applyNumberFormat="1" applyFont="1" applyBorder="1"/>
    <xf numFmtId="167" fontId="0" fillId="0" borderId="0" xfId="0" applyNumberFormat="1" applyFill="1" applyBorder="1"/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5"/>
  <sheetViews>
    <sheetView showGridLines="0" tabSelected="1" workbookViewId="0">
      <selection activeCell="E6" sqref="E6"/>
    </sheetView>
  </sheetViews>
  <sheetFormatPr defaultRowHeight="14.4" x14ac:dyDescent="0.3"/>
  <cols>
    <col min="1" max="1" width="3.5546875" customWidth="1"/>
    <col min="2" max="2" width="23.6640625" customWidth="1"/>
    <col min="3" max="11" width="9.109375" customWidth="1"/>
    <col min="12" max="28" width="10.33203125" customWidth="1"/>
  </cols>
  <sheetData>
    <row r="1" spans="1:28" ht="21" x14ac:dyDescent="0.4">
      <c r="A1" s="31" t="s">
        <v>23</v>
      </c>
    </row>
    <row r="2" spans="1:28" x14ac:dyDescent="0.3">
      <c r="J2" s="32"/>
    </row>
    <row r="3" spans="1:28" x14ac:dyDescent="0.3">
      <c r="B3" s="33" t="s">
        <v>18</v>
      </c>
      <c r="C3" s="35" t="s">
        <v>19</v>
      </c>
      <c r="D3" s="35"/>
      <c r="J3" s="32"/>
    </row>
    <row r="4" spans="1:28" x14ac:dyDescent="0.3">
      <c r="F4" s="43"/>
      <c r="J4" s="32"/>
    </row>
    <row r="5" spans="1:28" ht="15" thickBot="1" x14ac:dyDescent="0.35">
      <c r="B5" s="29" t="s">
        <v>20</v>
      </c>
      <c r="J5" s="32"/>
    </row>
    <row r="6" spans="1:28" ht="15" thickBot="1" x14ac:dyDescent="0.35">
      <c r="B6" s="18" t="s">
        <v>16</v>
      </c>
      <c r="C6" s="19" t="s">
        <v>6</v>
      </c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20">
        <v>9</v>
      </c>
      <c r="M6" s="20">
        <v>10</v>
      </c>
      <c r="N6" s="20">
        <v>11</v>
      </c>
      <c r="O6" s="20">
        <v>12</v>
      </c>
      <c r="P6" s="20">
        <v>13</v>
      </c>
      <c r="Q6" s="20">
        <v>14</v>
      </c>
      <c r="R6" s="20">
        <v>15</v>
      </c>
      <c r="S6" s="20">
        <v>16</v>
      </c>
      <c r="T6" s="20">
        <v>17</v>
      </c>
      <c r="U6" s="20">
        <v>18</v>
      </c>
      <c r="V6" s="20">
        <v>19</v>
      </c>
      <c r="W6" s="20">
        <v>20</v>
      </c>
      <c r="X6" s="20">
        <v>21</v>
      </c>
      <c r="Y6" s="20">
        <v>22</v>
      </c>
      <c r="Z6" s="20">
        <v>23</v>
      </c>
      <c r="AA6" s="20">
        <v>24</v>
      </c>
      <c r="AB6" s="20">
        <v>25</v>
      </c>
    </row>
    <row r="7" spans="1:28" x14ac:dyDescent="0.3">
      <c r="B7" t="s">
        <v>21</v>
      </c>
      <c r="C7" s="40">
        <f>SUM(D7:AB7)</f>
        <v>2</v>
      </c>
      <c r="D7" s="35">
        <v>1</v>
      </c>
      <c r="E7" s="35">
        <v>1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</row>
    <row r="8" spans="1:28" ht="15" thickBot="1" x14ac:dyDescent="0.35">
      <c r="B8" s="38" t="s">
        <v>22</v>
      </c>
      <c r="C8" s="41">
        <f>SUM(D8:AB8)</f>
        <v>15</v>
      </c>
      <c r="D8" s="39">
        <v>0</v>
      </c>
      <c r="E8" s="39">
        <v>0</v>
      </c>
      <c r="F8" s="39">
        <v>1</v>
      </c>
      <c r="G8" s="39">
        <v>1</v>
      </c>
      <c r="H8" s="39">
        <v>1</v>
      </c>
      <c r="I8" s="39">
        <v>1</v>
      </c>
      <c r="J8" s="39">
        <v>1</v>
      </c>
      <c r="K8" s="39">
        <v>1</v>
      </c>
      <c r="L8" s="39">
        <v>1</v>
      </c>
      <c r="M8" s="39">
        <v>1</v>
      </c>
      <c r="N8" s="39">
        <v>1</v>
      </c>
      <c r="O8" s="39">
        <v>1</v>
      </c>
      <c r="P8" s="39">
        <v>1</v>
      </c>
      <c r="Q8" s="39">
        <v>1</v>
      </c>
      <c r="R8" s="39">
        <v>1</v>
      </c>
      <c r="S8" s="39">
        <v>1</v>
      </c>
      <c r="T8" s="39">
        <v>1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</row>
    <row r="9" spans="1:28" x14ac:dyDescent="0.3">
      <c r="J9" s="32"/>
    </row>
    <row r="10" spans="1:28" ht="15" thickBot="1" x14ac:dyDescent="0.35">
      <c r="B10" s="29" t="s">
        <v>24</v>
      </c>
    </row>
    <row r="11" spans="1:28" ht="15" thickBot="1" x14ac:dyDescent="0.35">
      <c r="B11" s="18" t="s">
        <v>16</v>
      </c>
      <c r="C11" s="19" t="s">
        <v>6</v>
      </c>
      <c r="D11" s="20">
        <v>1</v>
      </c>
      <c r="E11" s="20">
        <v>2</v>
      </c>
      <c r="F11" s="20">
        <v>3</v>
      </c>
      <c r="G11" s="20">
        <v>4</v>
      </c>
      <c r="H11" s="20">
        <v>5</v>
      </c>
      <c r="I11" s="20">
        <v>6</v>
      </c>
      <c r="J11" s="20">
        <v>7</v>
      </c>
      <c r="K11" s="20">
        <v>8</v>
      </c>
      <c r="L11" s="20">
        <v>9</v>
      </c>
      <c r="M11" s="20">
        <v>10</v>
      </c>
      <c r="N11" s="20">
        <v>11</v>
      </c>
      <c r="O11" s="20">
        <v>12</v>
      </c>
      <c r="P11" s="20">
        <v>13</v>
      </c>
      <c r="Q11" s="20">
        <v>14</v>
      </c>
      <c r="R11" s="20">
        <v>15</v>
      </c>
      <c r="S11" s="20">
        <v>16</v>
      </c>
      <c r="T11" s="20">
        <v>17</v>
      </c>
      <c r="U11" s="20">
        <v>18</v>
      </c>
      <c r="V11" s="20">
        <v>19</v>
      </c>
      <c r="W11" s="20">
        <v>20</v>
      </c>
      <c r="X11" s="20">
        <v>21</v>
      </c>
      <c r="Y11" s="20">
        <v>22</v>
      </c>
      <c r="Z11" s="20">
        <v>23</v>
      </c>
      <c r="AA11" s="20">
        <v>24</v>
      </c>
      <c r="AB11" s="20">
        <v>25</v>
      </c>
    </row>
    <row r="12" spans="1:28" x14ac:dyDescent="0.3">
      <c r="A12" s="17"/>
      <c r="B12" s="1" t="s">
        <v>3</v>
      </c>
      <c r="C12" s="2">
        <f>SUM(D12:AB12)</f>
        <v>-1275</v>
      </c>
      <c r="D12" s="34">
        <f>-500</f>
        <v>-500</v>
      </c>
      <c r="E12" s="34">
        <v>-775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</row>
    <row r="13" spans="1:28" x14ac:dyDescent="0.3">
      <c r="A13" s="17"/>
      <c r="B13" s="1" t="s">
        <v>0</v>
      </c>
      <c r="C13" s="2">
        <f>SUM(D13:AB13)</f>
        <v>3801</v>
      </c>
      <c r="D13" s="34">
        <v>0</v>
      </c>
      <c r="E13" s="34">
        <v>0</v>
      </c>
      <c r="F13" s="34">
        <v>100</v>
      </c>
      <c r="G13" s="34">
        <v>150</v>
      </c>
      <c r="H13" s="34">
        <v>200</v>
      </c>
      <c r="I13" s="34">
        <f>ROUND(H13*1.05,0)</f>
        <v>210</v>
      </c>
      <c r="J13" s="34">
        <f t="shared" ref="J13" si="0">ROUND(I13*1.05,0)</f>
        <v>221</v>
      </c>
      <c r="K13" s="34">
        <f t="shared" ref="K13:T13" si="1">ROUND(J13*1.05,0)</f>
        <v>232</v>
      </c>
      <c r="L13" s="34">
        <f t="shared" si="1"/>
        <v>244</v>
      </c>
      <c r="M13" s="34">
        <f t="shared" si="1"/>
        <v>256</v>
      </c>
      <c r="N13" s="34">
        <f t="shared" si="1"/>
        <v>269</v>
      </c>
      <c r="O13" s="34">
        <f t="shared" si="1"/>
        <v>282</v>
      </c>
      <c r="P13" s="34">
        <f t="shared" si="1"/>
        <v>296</v>
      </c>
      <c r="Q13" s="34">
        <f t="shared" si="1"/>
        <v>311</v>
      </c>
      <c r="R13" s="34">
        <f t="shared" si="1"/>
        <v>327</v>
      </c>
      <c r="S13" s="34">
        <f t="shared" si="1"/>
        <v>343</v>
      </c>
      <c r="T13" s="34">
        <f t="shared" si="1"/>
        <v>360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</row>
    <row r="14" spans="1:28" x14ac:dyDescent="0.3">
      <c r="A14" s="17"/>
      <c r="B14" s="1" t="s">
        <v>4</v>
      </c>
      <c r="C14" s="2">
        <f>SUM(D14:AB14)</f>
        <v>-754</v>
      </c>
      <c r="D14" s="34">
        <v>0</v>
      </c>
      <c r="E14" s="34">
        <v>0</v>
      </c>
      <c r="F14" s="34">
        <f>-20</f>
        <v>-20</v>
      </c>
      <c r="G14" s="34">
        <v>-30</v>
      </c>
      <c r="H14" s="34">
        <v>-40</v>
      </c>
      <c r="I14" s="34">
        <f>ROUND(H14*1.05,0)</f>
        <v>-42</v>
      </c>
      <c r="J14" s="34">
        <f t="shared" ref="J14" si="2">ROUND(I14*1.05,0)</f>
        <v>-44</v>
      </c>
      <c r="K14" s="34">
        <f t="shared" ref="K14:T14" si="3">ROUND(J14*1.05,0)</f>
        <v>-46</v>
      </c>
      <c r="L14" s="34">
        <f t="shared" si="3"/>
        <v>-48</v>
      </c>
      <c r="M14" s="34">
        <f t="shared" si="3"/>
        <v>-50</v>
      </c>
      <c r="N14" s="34">
        <f t="shared" si="3"/>
        <v>-53</v>
      </c>
      <c r="O14" s="34">
        <f t="shared" si="3"/>
        <v>-56</v>
      </c>
      <c r="P14" s="34">
        <f t="shared" si="3"/>
        <v>-59</v>
      </c>
      <c r="Q14" s="34">
        <f t="shared" si="3"/>
        <v>-62</v>
      </c>
      <c r="R14" s="34">
        <f t="shared" si="3"/>
        <v>-65</v>
      </c>
      <c r="S14" s="34">
        <f t="shared" si="3"/>
        <v>-68</v>
      </c>
      <c r="T14" s="34">
        <f t="shared" si="3"/>
        <v>-71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</row>
    <row r="15" spans="1:28" x14ac:dyDescent="0.3">
      <c r="A15" s="17"/>
      <c r="B15" s="1" t="str">
        <f>B24</f>
        <v>Corporate Tax (30%)</v>
      </c>
      <c r="C15" s="2">
        <f>SUM(D15:AB15)</f>
        <v>-531.6</v>
      </c>
      <c r="D15" s="2">
        <f t="shared" ref="D15:T15" si="4">D24</f>
        <v>0</v>
      </c>
      <c r="E15" s="2">
        <f t="shared" si="4"/>
        <v>0</v>
      </c>
      <c r="F15" s="2">
        <f t="shared" si="4"/>
        <v>1.5</v>
      </c>
      <c r="G15" s="2">
        <f t="shared" si="4"/>
        <v>-10.5</v>
      </c>
      <c r="H15" s="2">
        <f t="shared" si="4"/>
        <v>-22.5</v>
      </c>
      <c r="I15" s="2">
        <f t="shared" si="4"/>
        <v>-24.9</v>
      </c>
      <c r="J15" s="2">
        <f t="shared" si="4"/>
        <v>-27.599999999999998</v>
      </c>
      <c r="K15" s="2">
        <f t="shared" si="4"/>
        <v>-30.299999999999997</v>
      </c>
      <c r="L15" s="2">
        <f t="shared" si="4"/>
        <v>-33.299999999999997</v>
      </c>
      <c r="M15" s="2">
        <f t="shared" si="4"/>
        <v>-36.299999999999997</v>
      </c>
      <c r="N15" s="2">
        <f t="shared" si="4"/>
        <v>-39.299999999999997</v>
      </c>
      <c r="O15" s="2">
        <f t="shared" si="4"/>
        <v>-42.3</v>
      </c>
      <c r="P15" s="2">
        <f t="shared" si="4"/>
        <v>-45.6</v>
      </c>
      <c r="Q15" s="2">
        <f t="shared" si="4"/>
        <v>-49.199999999999996</v>
      </c>
      <c r="R15" s="2">
        <f t="shared" si="4"/>
        <v>-53.1</v>
      </c>
      <c r="S15" s="2">
        <f t="shared" si="4"/>
        <v>-57</v>
      </c>
      <c r="T15" s="2">
        <f t="shared" si="4"/>
        <v>-61.199999999999996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ht="15" thickBot="1" x14ac:dyDescent="0.35">
      <c r="A16" s="17"/>
      <c r="B16" s="24" t="s">
        <v>5</v>
      </c>
      <c r="C16" s="25">
        <f>SUM(D16:AB16)</f>
        <v>1240.4000000000001</v>
      </c>
      <c r="D16" s="25">
        <f>SUM(D12:D15)</f>
        <v>-500</v>
      </c>
      <c r="E16" s="25">
        <f t="shared" ref="E16:Y16" si="5">SUM(E12:E15)</f>
        <v>-775</v>
      </c>
      <c r="F16" s="25">
        <f t="shared" si="5"/>
        <v>81.5</v>
      </c>
      <c r="G16" s="25">
        <f t="shared" si="5"/>
        <v>109.5</v>
      </c>
      <c r="H16" s="25">
        <f t="shared" si="5"/>
        <v>137.5</v>
      </c>
      <c r="I16" s="25">
        <f t="shared" ref="I16" si="6">SUM(I12:I15)</f>
        <v>143.1</v>
      </c>
      <c r="J16" s="25">
        <f t="shared" ref="J16" si="7">SUM(J12:J15)</f>
        <v>149.4</v>
      </c>
      <c r="K16" s="25">
        <f t="shared" ref="K16:T16" si="8">SUM(K12:K15)</f>
        <v>155.69999999999999</v>
      </c>
      <c r="L16" s="25">
        <f t="shared" si="8"/>
        <v>162.69999999999999</v>
      </c>
      <c r="M16" s="25">
        <f t="shared" si="8"/>
        <v>169.7</v>
      </c>
      <c r="N16" s="25">
        <f t="shared" si="8"/>
        <v>176.7</v>
      </c>
      <c r="O16" s="25">
        <f t="shared" si="8"/>
        <v>183.7</v>
      </c>
      <c r="P16" s="25">
        <f t="shared" si="8"/>
        <v>191.4</v>
      </c>
      <c r="Q16" s="25">
        <f t="shared" si="8"/>
        <v>199.8</v>
      </c>
      <c r="R16" s="25">
        <f t="shared" si="8"/>
        <v>208.9</v>
      </c>
      <c r="S16" s="25">
        <f t="shared" si="8"/>
        <v>218</v>
      </c>
      <c r="T16" s="25">
        <f t="shared" si="8"/>
        <v>227.8</v>
      </c>
      <c r="U16" s="25">
        <f t="shared" si="5"/>
        <v>0</v>
      </c>
      <c r="V16" s="25">
        <f t="shared" si="5"/>
        <v>0</v>
      </c>
      <c r="W16" s="25">
        <f t="shared" si="5"/>
        <v>0</v>
      </c>
      <c r="X16" s="25">
        <f t="shared" si="5"/>
        <v>0</v>
      </c>
      <c r="Y16" s="25">
        <f t="shared" si="5"/>
        <v>0</v>
      </c>
      <c r="Z16" s="25">
        <v>0</v>
      </c>
      <c r="AA16" s="25">
        <v>0</v>
      </c>
      <c r="AB16" s="25">
        <v>0</v>
      </c>
    </row>
    <row r="17" spans="1:28" x14ac:dyDescent="0.3">
      <c r="A17" s="17"/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" thickBot="1" x14ac:dyDescent="0.35">
      <c r="B18" s="30" t="s">
        <v>25</v>
      </c>
      <c r="C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" thickBot="1" x14ac:dyDescent="0.35">
      <c r="B19" s="18" t="s">
        <v>16</v>
      </c>
      <c r="C19" s="19" t="s">
        <v>6</v>
      </c>
      <c r="D19" s="20">
        <v>1</v>
      </c>
      <c r="E19" s="20">
        <v>2</v>
      </c>
      <c r="F19" s="20">
        <v>3</v>
      </c>
      <c r="G19" s="20">
        <v>4</v>
      </c>
      <c r="H19" s="20">
        <v>5</v>
      </c>
      <c r="I19" s="20">
        <v>6</v>
      </c>
      <c r="J19" s="20">
        <v>7</v>
      </c>
      <c r="K19" s="20">
        <v>8</v>
      </c>
      <c r="L19" s="20">
        <v>9</v>
      </c>
      <c r="M19" s="20">
        <v>10</v>
      </c>
      <c r="N19" s="20">
        <v>11</v>
      </c>
      <c r="O19" s="20">
        <v>12</v>
      </c>
      <c r="P19" s="20">
        <v>13</v>
      </c>
      <c r="Q19" s="20">
        <v>14</v>
      </c>
      <c r="R19" s="20">
        <v>15</v>
      </c>
      <c r="S19" s="20">
        <v>16</v>
      </c>
      <c r="T19" s="20">
        <v>17</v>
      </c>
      <c r="U19" s="20">
        <v>18</v>
      </c>
      <c r="V19" s="20">
        <v>19</v>
      </c>
      <c r="W19" s="20">
        <v>20</v>
      </c>
      <c r="X19" s="20">
        <v>21</v>
      </c>
      <c r="Y19" s="20">
        <v>22</v>
      </c>
      <c r="Z19" s="20">
        <v>23</v>
      </c>
      <c r="AA19" s="20">
        <v>24</v>
      </c>
      <c r="AB19" s="20">
        <v>25</v>
      </c>
    </row>
    <row r="20" spans="1:28" x14ac:dyDescent="0.3">
      <c r="B20" s="8" t="str">
        <f>B13</f>
        <v>Revenues</v>
      </c>
      <c r="C20" s="11">
        <f>C13</f>
        <v>3801</v>
      </c>
      <c r="D20" s="11">
        <f>D13</f>
        <v>0</v>
      </c>
      <c r="E20" s="11">
        <f>E13</f>
        <v>0</v>
      </c>
      <c r="F20" s="11">
        <f>F13</f>
        <v>100</v>
      </c>
      <c r="G20" s="11">
        <f>G13</f>
        <v>150</v>
      </c>
      <c r="H20" s="11">
        <f>H13</f>
        <v>200</v>
      </c>
      <c r="I20" s="11">
        <f>I13</f>
        <v>210</v>
      </c>
      <c r="J20" s="11">
        <f>J13</f>
        <v>221</v>
      </c>
      <c r="K20" s="11">
        <f>K13</f>
        <v>232</v>
      </c>
      <c r="L20" s="11">
        <f>L13</f>
        <v>244</v>
      </c>
      <c r="M20" s="11">
        <f>M13</f>
        <v>256</v>
      </c>
      <c r="N20" s="11">
        <f>N13</f>
        <v>269</v>
      </c>
      <c r="O20" s="11">
        <f>O13</f>
        <v>282</v>
      </c>
      <c r="P20" s="11">
        <f>P13</f>
        <v>296</v>
      </c>
      <c r="Q20" s="11">
        <f>Q13</f>
        <v>311</v>
      </c>
      <c r="R20" s="11">
        <f>R13</f>
        <v>327</v>
      </c>
      <c r="S20" s="11">
        <f>S13</f>
        <v>343</v>
      </c>
      <c r="T20" s="11">
        <f>T13</f>
        <v>360</v>
      </c>
      <c r="U20" s="11">
        <f>U13</f>
        <v>0</v>
      </c>
      <c r="V20" s="11">
        <f>V13</f>
        <v>0</v>
      </c>
      <c r="W20" s="11">
        <f>W13</f>
        <v>0</v>
      </c>
      <c r="X20" s="11">
        <f>X13</f>
        <v>0</v>
      </c>
      <c r="Y20" s="11">
        <f>Y13</f>
        <v>0</v>
      </c>
      <c r="Z20" s="11">
        <f>Z13</f>
        <v>0</v>
      </c>
      <c r="AA20" s="11">
        <f>AA13</f>
        <v>0</v>
      </c>
      <c r="AB20" s="11">
        <f>AB13</f>
        <v>0</v>
      </c>
    </row>
    <row r="21" spans="1:28" x14ac:dyDescent="0.3">
      <c r="B21" s="6" t="str">
        <f>B14</f>
        <v>Operating Expenditures</v>
      </c>
      <c r="C21" s="12">
        <f>C14</f>
        <v>-754</v>
      </c>
      <c r="D21" s="12">
        <f>D14</f>
        <v>0</v>
      </c>
      <c r="E21" s="12">
        <f>E14</f>
        <v>0</v>
      </c>
      <c r="F21" s="12">
        <f>F14</f>
        <v>-20</v>
      </c>
      <c r="G21" s="12">
        <f>G14</f>
        <v>-30</v>
      </c>
      <c r="H21" s="12">
        <f>H14</f>
        <v>-40</v>
      </c>
      <c r="I21" s="12">
        <f>I14</f>
        <v>-42</v>
      </c>
      <c r="J21" s="12">
        <f>J14</f>
        <v>-44</v>
      </c>
      <c r="K21" s="12">
        <f>K14</f>
        <v>-46</v>
      </c>
      <c r="L21" s="12">
        <f>L14</f>
        <v>-48</v>
      </c>
      <c r="M21" s="12">
        <f>M14</f>
        <v>-50</v>
      </c>
      <c r="N21" s="12">
        <f>N14</f>
        <v>-53</v>
      </c>
      <c r="O21" s="12">
        <f>O14</f>
        <v>-56</v>
      </c>
      <c r="P21" s="12">
        <f>P14</f>
        <v>-59</v>
      </c>
      <c r="Q21" s="12">
        <f>Q14</f>
        <v>-62</v>
      </c>
      <c r="R21" s="12">
        <f>R14</f>
        <v>-65</v>
      </c>
      <c r="S21" s="12">
        <f>S14</f>
        <v>-68</v>
      </c>
      <c r="T21" s="12">
        <f>T14</f>
        <v>-71</v>
      </c>
      <c r="U21" s="12">
        <f>U14</f>
        <v>0</v>
      </c>
      <c r="V21" s="12">
        <f>V14</f>
        <v>0</v>
      </c>
      <c r="W21" s="12">
        <f>W14</f>
        <v>0</v>
      </c>
      <c r="X21" s="12">
        <f>X14</f>
        <v>0</v>
      </c>
      <c r="Y21" s="12">
        <f>Y14</f>
        <v>0</v>
      </c>
      <c r="Z21" s="12">
        <f>Z14</f>
        <v>0</v>
      </c>
      <c r="AA21" s="12">
        <f>AA14</f>
        <v>0</v>
      </c>
      <c r="AB21" s="12">
        <f>AB14</f>
        <v>0</v>
      </c>
    </row>
    <row r="22" spans="1:28" x14ac:dyDescent="0.3">
      <c r="B22" s="7" t="s">
        <v>1</v>
      </c>
      <c r="C22" s="12">
        <f>SUM(D22:AB22)</f>
        <v>-1275</v>
      </c>
      <c r="D22" s="12">
        <f>$C$12/$C$8*D8</f>
        <v>0</v>
      </c>
      <c r="E22" s="12">
        <f>$C$12/$C$8*E8</f>
        <v>0</v>
      </c>
      <c r="F22" s="12">
        <f>$C$12/$C$8*F8</f>
        <v>-85</v>
      </c>
      <c r="G22" s="12">
        <f>$C$12/$C$8*G8</f>
        <v>-85</v>
      </c>
      <c r="H22" s="12">
        <f>$C$12/$C$8*H8</f>
        <v>-85</v>
      </c>
      <c r="I22" s="12">
        <f>$C$12/$C$8*I8</f>
        <v>-85</v>
      </c>
      <c r="J22" s="12">
        <f>$C$12/$C$8*J8</f>
        <v>-85</v>
      </c>
      <c r="K22" s="12">
        <f>$C$12/$C$8*K8</f>
        <v>-85</v>
      </c>
      <c r="L22" s="12">
        <f>$C$12/$C$8*L8</f>
        <v>-85</v>
      </c>
      <c r="M22" s="12">
        <f>$C$12/$C$8*M8</f>
        <v>-85</v>
      </c>
      <c r="N22" s="12">
        <f>$C$12/$C$8*N8</f>
        <v>-85</v>
      </c>
      <c r="O22" s="12">
        <f>$C$12/$C$8*O8</f>
        <v>-85</v>
      </c>
      <c r="P22" s="12">
        <f>$C$12/$C$8*P8</f>
        <v>-85</v>
      </c>
      <c r="Q22" s="12">
        <f>$C$12/$C$8*Q8</f>
        <v>-85</v>
      </c>
      <c r="R22" s="12">
        <f>$C$12/$C$8*R8</f>
        <v>-85</v>
      </c>
      <c r="S22" s="12">
        <f>$C$12/$C$8*S8</f>
        <v>-85</v>
      </c>
      <c r="T22" s="12">
        <f>$C$12/$C$8*T8</f>
        <v>-85</v>
      </c>
      <c r="U22" s="12">
        <f>$C$12/$C$8*U8</f>
        <v>0</v>
      </c>
      <c r="V22" s="12">
        <f>$C$12/$C$8*V8</f>
        <v>0</v>
      </c>
      <c r="W22" s="12">
        <f>$C$12/$C$8*W8</f>
        <v>0</v>
      </c>
      <c r="X22" s="12">
        <f>$C$12/$C$8*X8</f>
        <v>0</v>
      </c>
      <c r="Y22" s="12">
        <f>$C$12/$C$8*Y8</f>
        <v>0</v>
      </c>
      <c r="Z22" s="12">
        <f>$C$12/$C$8*Z8</f>
        <v>0</v>
      </c>
      <c r="AA22" s="12">
        <f>$C$12/$C$8*AA8</f>
        <v>0</v>
      </c>
      <c r="AB22" s="12">
        <f>$C$12/$C$8*AB8</f>
        <v>0</v>
      </c>
    </row>
    <row r="23" spans="1:28" x14ac:dyDescent="0.3">
      <c r="B23" s="4" t="s">
        <v>2</v>
      </c>
      <c r="C23" s="13">
        <f>SUM(D23:AB23)</f>
        <v>1772</v>
      </c>
      <c r="D23" s="14">
        <f t="shared" ref="D23:E23" si="9">SUM(D20:D22)</f>
        <v>0</v>
      </c>
      <c r="E23" s="14">
        <f t="shared" si="9"/>
        <v>0</v>
      </c>
      <c r="F23" s="14">
        <f>SUM(F20:F22)</f>
        <v>-5</v>
      </c>
      <c r="G23" s="14">
        <f t="shared" ref="G23:H23" si="10">SUM(G20:G22)</f>
        <v>35</v>
      </c>
      <c r="H23" s="14">
        <f t="shared" si="10"/>
        <v>75</v>
      </c>
      <c r="I23" s="14">
        <f t="shared" ref="I23" si="11">SUM(I20:I22)</f>
        <v>83</v>
      </c>
      <c r="J23" s="14">
        <f t="shared" ref="J23" si="12">SUM(J20:J22)</f>
        <v>92</v>
      </c>
      <c r="K23" s="14">
        <f t="shared" ref="K23:R23" si="13">SUM(K20:K22)</f>
        <v>101</v>
      </c>
      <c r="L23" s="14">
        <f t="shared" si="13"/>
        <v>111</v>
      </c>
      <c r="M23" s="14">
        <f t="shared" si="13"/>
        <v>121</v>
      </c>
      <c r="N23" s="14">
        <f t="shared" si="13"/>
        <v>131</v>
      </c>
      <c r="O23" s="14">
        <f t="shared" si="13"/>
        <v>141</v>
      </c>
      <c r="P23" s="14">
        <f t="shared" si="13"/>
        <v>152</v>
      </c>
      <c r="Q23" s="14">
        <f t="shared" si="13"/>
        <v>164</v>
      </c>
      <c r="R23" s="14">
        <f t="shared" si="13"/>
        <v>177</v>
      </c>
      <c r="S23" s="14">
        <f t="shared" ref="S23:T23" si="14">SUM(S20:S22)</f>
        <v>190</v>
      </c>
      <c r="T23" s="14">
        <f t="shared" si="14"/>
        <v>204</v>
      </c>
      <c r="U23" s="14">
        <f t="shared" ref="U23" si="15">SUM(U20:U22)</f>
        <v>0</v>
      </c>
      <c r="V23" s="14">
        <f t="shared" ref="V23" si="16">SUM(V20:V22)</f>
        <v>0</v>
      </c>
      <c r="W23" s="14">
        <f t="shared" ref="W23" si="17">SUM(W20:W22)</f>
        <v>0</v>
      </c>
      <c r="X23" s="14">
        <f t="shared" ref="X23" si="18">SUM(X20:X22)</f>
        <v>0</v>
      </c>
      <c r="Y23" s="14">
        <f t="shared" ref="Y23" si="19">SUM(Y20:Y22)</f>
        <v>0</v>
      </c>
      <c r="Z23" s="14">
        <f t="shared" ref="Z23" si="20">SUM(Z20:Z22)</f>
        <v>0</v>
      </c>
      <c r="AA23" s="14">
        <f t="shared" ref="AA23" si="21">SUM(AA20:AA22)</f>
        <v>0</v>
      </c>
      <c r="AB23" s="14">
        <f t="shared" ref="AB23" si="22">SUM(AB20:AB22)</f>
        <v>0</v>
      </c>
    </row>
    <row r="24" spans="1:28" ht="15" thickBot="1" x14ac:dyDescent="0.35">
      <c r="B24" s="9" t="s">
        <v>27</v>
      </c>
      <c r="C24" s="15">
        <f>SUM(D24:AB24)</f>
        <v>-531.6</v>
      </c>
      <c r="D24" s="10">
        <f>-D23*$C$32</f>
        <v>0</v>
      </c>
      <c r="E24" s="10">
        <f t="shared" ref="E24:AB24" si="23">-E23*$C$32</f>
        <v>0</v>
      </c>
      <c r="F24" s="10">
        <f t="shared" si="23"/>
        <v>1.5</v>
      </c>
      <c r="G24" s="10">
        <f t="shared" si="23"/>
        <v>-10.5</v>
      </c>
      <c r="H24" s="10">
        <f t="shared" si="23"/>
        <v>-22.5</v>
      </c>
      <c r="I24" s="10">
        <f t="shared" si="23"/>
        <v>-24.9</v>
      </c>
      <c r="J24" s="10">
        <f t="shared" si="23"/>
        <v>-27.599999999999998</v>
      </c>
      <c r="K24" s="10">
        <f t="shared" si="23"/>
        <v>-30.299999999999997</v>
      </c>
      <c r="L24" s="10">
        <f t="shared" si="23"/>
        <v>-33.299999999999997</v>
      </c>
      <c r="M24" s="10">
        <f t="shared" si="23"/>
        <v>-36.299999999999997</v>
      </c>
      <c r="N24" s="10">
        <f t="shared" si="23"/>
        <v>-39.299999999999997</v>
      </c>
      <c r="O24" s="10">
        <f t="shared" si="23"/>
        <v>-42.3</v>
      </c>
      <c r="P24" s="10">
        <f t="shared" si="23"/>
        <v>-45.6</v>
      </c>
      <c r="Q24" s="10">
        <f t="shared" si="23"/>
        <v>-49.199999999999996</v>
      </c>
      <c r="R24" s="10">
        <f t="shared" si="23"/>
        <v>-53.1</v>
      </c>
      <c r="S24" s="10">
        <f t="shared" si="23"/>
        <v>-57</v>
      </c>
      <c r="T24" s="10">
        <f t="shared" si="23"/>
        <v>-61.199999999999996</v>
      </c>
      <c r="U24" s="10">
        <f t="shared" si="23"/>
        <v>0</v>
      </c>
      <c r="V24" s="10">
        <f t="shared" si="23"/>
        <v>0</v>
      </c>
      <c r="W24" s="10">
        <f t="shared" si="23"/>
        <v>0</v>
      </c>
      <c r="X24" s="10">
        <f t="shared" si="23"/>
        <v>0</v>
      </c>
      <c r="Y24" s="10">
        <f t="shared" si="23"/>
        <v>0</v>
      </c>
      <c r="Z24" s="10">
        <f t="shared" si="23"/>
        <v>0</v>
      </c>
      <c r="AA24" s="10">
        <f t="shared" si="23"/>
        <v>0</v>
      </c>
      <c r="AB24" s="10">
        <f t="shared" si="23"/>
        <v>0</v>
      </c>
    </row>
    <row r="27" spans="1:28" ht="15" thickBot="1" x14ac:dyDescent="0.35">
      <c r="B27" s="29" t="s">
        <v>17</v>
      </c>
    </row>
    <row r="28" spans="1:28" x14ac:dyDescent="0.3">
      <c r="B28" s="21" t="s">
        <v>10</v>
      </c>
      <c r="C28" s="36">
        <v>0.3</v>
      </c>
      <c r="D28" s="22"/>
    </row>
    <row r="29" spans="1:28" x14ac:dyDescent="0.3">
      <c r="B29" s="16" t="s">
        <v>9</v>
      </c>
      <c r="C29" s="42">
        <f>1-C28</f>
        <v>0.7</v>
      </c>
      <c r="D29" s="23"/>
    </row>
    <row r="30" spans="1:28" x14ac:dyDescent="0.3">
      <c r="B30" s="16" t="s">
        <v>12</v>
      </c>
      <c r="C30" s="37">
        <v>0.2</v>
      </c>
      <c r="D30" s="7" t="s">
        <v>11</v>
      </c>
    </row>
    <row r="31" spans="1:28" x14ac:dyDescent="0.3">
      <c r="B31" s="16" t="s">
        <v>13</v>
      </c>
      <c r="C31" s="37">
        <v>0.1</v>
      </c>
      <c r="D31" s="7" t="s">
        <v>11</v>
      </c>
    </row>
    <row r="32" spans="1:28" x14ac:dyDescent="0.3">
      <c r="B32" s="16" t="s">
        <v>14</v>
      </c>
      <c r="C32" s="37">
        <v>0.3</v>
      </c>
      <c r="D32" s="7"/>
    </row>
    <row r="33" spans="2:4" x14ac:dyDescent="0.3">
      <c r="B33" s="26" t="s">
        <v>15</v>
      </c>
      <c r="C33" s="27">
        <f>C28*C30+C29*C31*(1-C32)</f>
        <v>0.10899999999999999</v>
      </c>
      <c r="D33" s="5" t="s">
        <v>11</v>
      </c>
    </row>
    <row r="34" spans="2:4" x14ac:dyDescent="0.3">
      <c r="B34" s="5" t="s">
        <v>8</v>
      </c>
      <c r="C34" s="28">
        <f>IRR(D16:AB16)</f>
        <v>8.1309627705154153E-2</v>
      </c>
      <c r="D34" s="5" t="s">
        <v>11</v>
      </c>
    </row>
    <row r="35" spans="2:4" ht="15" thickBot="1" x14ac:dyDescent="0.35">
      <c r="B35" s="9" t="s">
        <v>7</v>
      </c>
      <c r="C35" s="15">
        <f>NPV(C33,D16:AB16)</f>
        <v>-193.41800828942061</v>
      </c>
      <c r="D35" s="9" t="s">
        <v>26</v>
      </c>
    </row>
  </sheetData>
  <pageMargins left="0.7" right="0.7" top="0.75" bottom="0.75" header="0.3" footer="0.3"/>
  <pageSetup orientation="portrait" r:id="rId1"/>
  <ignoredErrors>
    <ignoredError sqref="C15" formula="1"/>
    <ignoredError sqref="U16:Y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>Rebelgroup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Gauderis</dc:creator>
  <cp:lastModifiedBy>Johan Gauderis</cp:lastModifiedBy>
  <dcterms:created xsi:type="dcterms:W3CDTF">2017-10-21T18:37:11Z</dcterms:created>
  <dcterms:modified xsi:type="dcterms:W3CDTF">2019-04-11T18:08:50Z</dcterms:modified>
</cp:coreProperties>
</file>